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ego R. Tournier\Desktop\DPN Automotive\02 - Arquivos biblioteca DPN\Gestão de Oficinas\Valor de Horas de Serviço\"/>
    </mc:Choice>
  </mc:AlternateContent>
  <bookViews>
    <workbookView xWindow="0" yWindow="0" windowWidth="2145" windowHeight="0"/>
  </bookViews>
  <sheets>
    <sheet name="Simulado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C23" i="2" s="1"/>
  <c r="C22" i="2" s="1"/>
  <c r="L16" i="2" l="1"/>
  <c r="C8" i="2"/>
  <c r="M9" i="2" l="1"/>
  <c r="C10" i="2" l="1"/>
  <c r="C15" i="2" s="1"/>
  <c r="F7" i="2"/>
  <c r="F8" i="2" s="1"/>
  <c r="I11" i="2" s="1"/>
  <c r="C18" i="2" l="1"/>
  <c r="C16" i="2" s="1"/>
  <c r="C17" i="2" l="1"/>
  <c r="I16" i="2" l="1"/>
  <c r="I17" i="2" s="1"/>
  <c r="C24" i="2" s="1"/>
  <c r="I22" i="2" s="1"/>
  <c r="L18" i="2" l="1"/>
  <c r="I26" i="2"/>
  <c r="I27" i="2" s="1"/>
  <c r="I25" i="2"/>
</calcChain>
</file>

<file path=xl/comments1.xml><?xml version="1.0" encoding="utf-8"?>
<comments xmlns="http://schemas.openxmlformats.org/spreadsheetml/2006/main">
  <authors>
    <author>Tournier Diego Riquero (AA-AS/TSS1-LA)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 xml:space="preserve">Considera custos anuais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Considera custos mensais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Planejamento de remunerções variàveis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Considera um total de 12 colaboradores incluindo pró-labore ou salário de um gestor.
Base de cálculo para a folha de pagamentos = salários brutos X 1,85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Considera a depreciação média para um período de 24 meses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Custos financeiros </t>
        </r>
        <r>
          <rPr>
            <sz val="9"/>
            <color indexed="81"/>
            <rFont val="Tahoma"/>
            <family val="2"/>
          </rPr>
          <t>consideram uma oficina em funcionamento.
Para casos de implementação de um novo projeto, l deve ser considerado dentro do custo financeiro, um período de carência inicial (sem clientes), no qual devem ser incluídos custos operacionais como parte do investimento inicial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considera a opção de tomar um empréstimo ou utilizar investimentos próprios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Considera o valor total de retorno financeiro a ser pago para o investidor (Banco ou investimento próprio)
Taxa média de financiamento para 48 meses 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Para este cálculo é utilizado o coeficiente de 1,25 carros por dia de trabalho para a média dos postos de trabalho disponíveis em uma oficina da linha leve que combina serviços rápidos com serviços especializados e serviços mecânicos de mais de 2 dias.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US = Unidades de serviços 
NFS = Notas fiscais de serviço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Considera o índice de produtividade de um técnico para uma oficina que trabalha 8 Hs. de segunda a sexta feira, tendo como base real de aproveitamento 6 horas úteis de trabalho com 80% de aproveitamento efetivo o que determina que a média efetiva seja de 4.8 hs.
Este coeficiente de 4.8 hs. é utilizado para todos os cálculos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Digite o valor da margem desejada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Digite o valor de incidência de impostos conforme tipo de empresa / região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valor aproximado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<sst xmlns="http://schemas.openxmlformats.org/spreadsheetml/2006/main" count="72" uniqueCount="61">
  <si>
    <t>Custo operacional</t>
  </si>
  <si>
    <t>Custo de Implementação</t>
  </si>
  <si>
    <t>Ferramentas Gerais</t>
  </si>
  <si>
    <t>Equipamentos de diagnóstico</t>
  </si>
  <si>
    <t xml:space="preserve">Ferramentas Especiais </t>
  </si>
  <si>
    <t>Adequação do local</t>
  </si>
  <si>
    <t>Item</t>
  </si>
  <si>
    <t>Valor</t>
  </si>
  <si>
    <t>Elevadores</t>
  </si>
  <si>
    <t>Treinamentos</t>
  </si>
  <si>
    <t>Energia</t>
  </si>
  <si>
    <t>água</t>
  </si>
  <si>
    <t>aluguel</t>
  </si>
  <si>
    <t>Insumos limp+escrit</t>
  </si>
  <si>
    <t>Licença ambiental</t>
  </si>
  <si>
    <t>habilitação bombeiros</t>
  </si>
  <si>
    <t>habilitação Prefeitura</t>
  </si>
  <si>
    <t>Sistema de segurança</t>
  </si>
  <si>
    <t>Seguro</t>
  </si>
  <si>
    <t>TOTAL</t>
  </si>
  <si>
    <t>Amortização empréstimo</t>
  </si>
  <si>
    <t>Horas/mês</t>
  </si>
  <si>
    <t>Horas/mês*mecânicos</t>
  </si>
  <si>
    <t>Custo/hora antes de impostos e margem</t>
  </si>
  <si>
    <t>Uniformes / EPI´s</t>
  </si>
  <si>
    <t>Custos financeiros</t>
  </si>
  <si>
    <t>Assinaturas técnicas</t>
  </si>
  <si>
    <t>R$</t>
  </si>
  <si>
    <t>Juros Banco / rendimentos</t>
  </si>
  <si>
    <t>Empréstimo / investimento</t>
  </si>
  <si>
    <t xml:space="preserve">Inv. em infraestrutura </t>
  </si>
  <si>
    <t>Inv. em recursos humanos</t>
  </si>
  <si>
    <t>Licenças software</t>
  </si>
  <si>
    <t>Estudo contábil</t>
  </si>
  <si>
    <t>Parcela / imobilizados</t>
  </si>
  <si>
    <t>Depreciação</t>
  </si>
  <si>
    <t>Valor total em 48 meses</t>
  </si>
  <si>
    <t>Projeção estimada de faturamento bruto / mês</t>
  </si>
  <si>
    <t>Total de posições produtivas</t>
  </si>
  <si>
    <t>Marketing / franquias</t>
  </si>
  <si>
    <t>Potencial de horas de serviço</t>
  </si>
  <si>
    <t>Box</t>
  </si>
  <si>
    <t>US / NFS</t>
  </si>
  <si>
    <t>Valor médio da hora de serviço</t>
  </si>
  <si>
    <t>Valor bruto de faturamento da hora de serviço</t>
  </si>
  <si>
    <t>Margem bruta oficina</t>
  </si>
  <si>
    <t>Valor liquido da hora de serviço</t>
  </si>
  <si>
    <t>TOTAL anual</t>
  </si>
  <si>
    <t>Valor mensal operacional</t>
  </si>
  <si>
    <t>Capacidade carros / mês</t>
  </si>
  <si>
    <t>Liquidez / fluxo de caixa e/ou antecipação de recebíveis</t>
  </si>
  <si>
    <t>Resultado  percentual de márgem liquida aproximada</t>
  </si>
  <si>
    <t xml:space="preserve">Margem  liquida  </t>
  </si>
  <si>
    <t>Custo da hora oficina</t>
  </si>
  <si>
    <t>Incidência média de impostos na nota de serviços (NFS)</t>
  </si>
  <si>
    <t>Resultado liquido  em (R$)</t>
  </si>
  <si>
    <t xml:space="preserve">PLR / Bônus / Comissões </t>
  </si>
  <si>
    <t>Salários / custo trabalhistas</t>
  </si>
  <si>
    <r>
      <t xml:space="preserve">                       </t>
    </r>
    <r>
      <rPr>
        <b/>
        <sz val="20"/>
        <color theme="0"/>
        <rFont val="Arial"/>
        <family val="2"/>
      </rPr>
      <t xml:space="preserve">Análise referencial de custo de hora de serviço </t>
    </r>
    <r>
      <rPr>
        <sz val="20"/>
        <color theme="0"/>
        <rFont val="Arial"/>
        <family val="2"/>
      </rPr>
      <t xml:space="preserve">| </t>
    </r>
    <r>
      <rPr>
        <sz val="14"/>
        <color theme="0"/>
        <rFont val="Arial"/>
        <family val="2"/>
      </rPr>
      <t>Exemplo para oficina com 8 posições produtivas</t>
    </r>
  </si>
  <si>
    <t>Potencial de faturamento liquido (Mensal)</t>
  </si>
  <si>
    <t>Utilize apenas as celulas marcadas na cor laranja, para o preenchimento dos 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</si>
</sst>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#,##0_ ;\-#,##0\ "/>
    <numFmt numFmtId="166" formatCode="&quot;R$&quot;\ #,##0.0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/>
      <right/>
      <top/>
      <bottom style="medium">
        <color theme="5"/>
      </bottom>
      <diagonal/>
    </border>
    <border>
      <left style="medium">
        <color theme="5"/>
      </left>
      <right style="thin">
        <color rgb="FF00B050"/>
      </right>
      <top style="medium">
        <color theme="5"/>
      </top>
      <bottom style="medium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 style="medium">
        <color theme="5"/>
      </left>
      <right style="thick">
        <color theme="5"/>
      </right>
      <top style="medium">
        <color theme="5"/>
      </top>
      <bottom style="thick">
        <color theme="5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rgb="FF00B050"/>
      </left>
      <right style="thick">
        <color theme="4" tint="-0.249977111117893"/>
      </right>
      <top style="thick">
        <color rgb="FF00B050"/>
      </top>
      <bottom style="thick">
        <color rgb="FF00B050"/>
      </bottom>
      <diagonal/>
    </border>
    <border>
      <left style="thick">
        <color theme="4" tint="-0.249977111117893"/>
      </left>
      <right/>
      <top style="medium">
        <color indexed="64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/>
      <top style="medium">
        <color indexed="64"/>
      </top>
      <bottom style="medium">
        <color indexed="64"/>
      </bottom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 style="medium">
        <color theme="5"/>
      </left>
      <right style="thick">
        <color theme="4" tint="-0.249977111117893"/>
      </right>
      <top style="medium">
        <color theme="5"/>
      </top>
      <bottom style="thick">
        <color theme="4" tint="-0.249977111117893"/>
      </bottom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thick">
        <color rgb="FF00B050"/>
      </left>
      <right style="thick">
        <color rgb="FF92D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92D050"/>
      </right>
      <top/>
      <bottom style="thick">
        <color rgb="FF00B050"/>
      </bottom>
      <diagonal/>
    </border>
    <border>
      <left style="thick">
        <color rgb="FF92D050"/>
      </left>
      <right/>
      <top style="medium">
        <color indexed="64"/>
      </top>
      <bottom style="thick">
        <color rgb="FF92D050"/>
      </bottom>
      <diagonal/>
    </border>
    <border>
      <left style="medium">
        <color theme="5"/>
      </left>
      <right style="thick">
        <color rgb="FF92D050"/>
      </right>
      <top/>
      <bottom style="thick">
        <color rgb="FF92D050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/>
      <right/>
      <top style="thick">
        <color theme="4" tint="0.39997558519241921"/>
      </top>
      <bottom/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/>
      <top/>
      <bottom/>
      <diagonal/>
    </border>
    <border>
      <left style="thick">
        <color rgb="FF00B050"/>
      </left>
      <right style="thick">
        <color theme="4" tint="0.39997558519241921"/>
      </right>
      <top style="thick">
        <color rgb="FF00B050"/>
      </top>
      <bottom style="thick">
        <color rgb="FF00B050"/>
      </bottom>
      <diagonal/>
    </border>
    <border>
      <left/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/>
      <top style="thin">
        <color indexed="64"/>
      </top>
      <bottom style="thick">
        <color theme="4" tint="0.39997558519241921"/>
      </bottom>
      <diagonal/>
    </border>
    <border>
      <left/>
      <right/>
      <top style="thin">
        <color indexed="64"/>
      </top>
      <bottom style="thick">
        <color theme="4" tint="0.39997558519241921"/>
      </bottom>
      <diagonal/>
    </border>
    <border>
      <left/>
      <right style="thick">
        <color theme="4" tint="0.39997558519241921"/>
      </right>
      <top style="thin">
        <color indexed="64"/>
      </top>
      <bottom style="thick">
        <color theme="4" tint="0.39997558519241921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 style="thick">
        <color rgb="FF00B050"/>
      </left>
      <right style="thick">
        <color theme="5" tint="-0.249977111117893"/>
      </right>
      <top style="thick">
        <color rgb="FF00B050"/>
      </top>
      <bottom style="thick">
        <color rgb="FF00B050"/>
      </bottom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/>
      <top/>
      <bottom style="double">
        <color indexed="64"/>
      </bottom>
      <diagonal/>
    </border>
    <border>
      <left/>
      <right style="thick">
        <color theme="5" tint="-0.249977111117893"/>
      </right>
      <top/>
      <bottom style="double">
        <color indexed="64"/>
      </bottom>
      <diagonal/>
    </border>
    <border>
      <left style="thick">
        <color theme="5" tint="-0.249977111117893"/>
      </left>
      <right/>
      <top style="medium">
        <color indexed="64"/>
      </top>
      <bottom style="thick">
        <color theme="5" tint="-0.249977111117893"/>
      </bottom>
      <diagonal/>
    </border>
    <border>
      <left/>
      <right style="thick">
        <color theme="5" tint="-0.249977111117893"/>
      </right>
      <top style="medium">
        <color indexed="64"/>
      </top>
      <bottom style="thick">
        <color theme="5" tint="-0.249977111117893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44" fontId="0" fillId="0" borderId="0" xfId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3" borderId="0" xfId="0" applyFont="1" applyFill="1" applyBorder="1" applyAlignment="1">
      <alignment horizontal="right"/>
    </xf>
    <xf numFmtId="164" fontId="0" fillId="0" borderId="0" xfId="1" applyNumberFormat="1" applyFont="1" applyBorder="1"/>
    <xf numFmtId="44" fontId="0" fillId="0" borderId="0" xfId="1" applyFont="1" applyBorder="1"/>
    <xf numFmtId="0" fontId="0" fillId="0" borderId="4" xfId="0" applyBorder="1"/>
    <xf numFmtId="164" fontId="0" fillId="0" borderId="0" xfId="0" applyNumberFormat="1" applyBorder="1"/>
    <xf numFmtId="44" fontId="0" fillId="0" borderId="0" xfId="0" applyNumberFormat="1" applyBorder="1"/>
    <xf numFmtId="0" fontId="3" fillId="0" borderId="0" xfId="0" applyFont="1" applyBorder="1"/>
    <xf numFmtId="0" fontId="0" fillId="0" borderId="8" xfId="0" applyBorder="1"/>
    <xf numFmtId="0" fontId="0" fillId="0" borderId="6" xfId="0" applyBorder="1"/>
    <xf numFmtId="0" fontId="13" fillId="0" borderId="0" xfId="0" applyFont="1"/>
    <xf numFmtId="0" fontId="9" fillId="5" borderId="9" xfId="0" applyFont="1" applyFill="1" applyBorder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/>
    <xf numFmtId="44" fontId="15" fillId="0" borderId="0" xfId="0" applyNumberFormat="1" applyFont="1"/>
    <xf numFmtId="0" fontId="16" fillId="0" borderId="0" xfId="0" applyFont="1" applyAlignment="1">
      <alignment horizontal="center"/>
    </xf>
    <xf numFmtId="0" fontId="0" fillId="3" borderId="11" xfId="0" applyFill="1" applyBorder="1"/>
    <xf numFmtId="2" fontId="11" fillId="3" borderId="2" xfId="1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15" fillId="6" borderId="0" xfId="0" applyFont="1" applyFill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0" fontId="0" fillId="2" borderId="22" xfId="0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vertical="center" wrapText="1"/>
    </xf>
    <xf numFmtId="0" fontId="0" fillId="3" borderId="30" xfId="0" applyFill="1" applyBorder="1" applyAlignment="1">
      <alignment vertical="center"/>
    </xf>
    <xf numFmtId="164" fontId="11" fillId="3" borderId="31" xfId="0" applyNumberFormat="1" applyFont="1" applyFill="1" applyBorder="1" applyAlignment="1">
      <alignment vertical="center"/>
    </xf>
    <xf numFmtId="0" fontId="0" fillId="3" borderId="35" xfId="0" applyFill="1" applyBorder="1" applyAlignment="1">
      <alignment horizontal="left"/>
    </xf>
    <xf numFmtId="0" fontId="0" fillId="3" borderId="35" xfId="0" applyFill="1" applyBorder="1"/>
    <xf numFmtId="0" fontId="0" fillId="3" borderId="37" xfId="0" applyFill="1" applyBorder="1" applyAlignment="1">
      <alignment horizontal="center"/>
    </xf>
    <xf numFmtId="0" fontId="0" fillId="3" borderId="38" xfId="0" applyFill="1" applyBorder="1"/>
    <xf numFmtId="0" fontId="0" fillId="2" borderId="44" xfId="0" applyFill="1" applyBorder="1"/>
    <xf numFmtId="0" fontId="0" fillId="2" borderId="45" xfId="0" applyFill="1" applyBorder="1" applyAlignment="1">
      <alignment horizontal="center"/>
    </xf>
    <xf numFmtId="0" fontId="0" fillId="3" borderId="44" xfId="0" applyFill="1" applyBorder="1"/>
    <xf numFmtId="0" fontId="0" fillId="3" borderId="45" xfId="0" applyFill="1" applyBorder="1" applyAlignment="1">
      <alignment horizontal="center"/>
    </xf>
    <xf numFmtId="0" fontId="0" fillId="2" borderId="44" xfId="0" applyFill="1" applyBorder="1" applyAlignment="1">
      <alignment vertical="center"/>
    </xf>
    <xf numFmtId="0" fontId="0" fillId="2" borderId="45" xfId="0" applyFill="1" applyBorder="1"/>
    <xf numFmtId="0" fontId="11" fillId="3" borderId="46" xfId="0" applyFont="1" applyFill="1" applyBorder="1" applyAlignment="1">
      <alignment wrapText="1"/>
    </xf>
    <xf numFmtId="0" fontId="0" fillId="2" borderId="21" xfId="0" applyFill="1" applyBorder="1"/>
    <xf numFmtId="164" fontId="4" fillId="2" borderId="17" xfId="0" applyNumberFormat="1" applyFont="1" applyFill="1" applyBorder="1"/>
    <xf numFmtId="164" fontId="4" fillId="3" borderId="20" xfId="0" applyNumberFormat="1" applyFont="1" applyFill="1" applyBorder="1"/>
    <xf numFmtId="0" fontId="4" fillId="3" borderId="39" xfId="0" applyFont="1" applyFill="1" applyBorder="1" applyAlignment="1">
      <alignment horizontal="right"/>
    </xf>
    <xf numFmtId="3" fontId="4" fillId="3" borderId="40" xfId="0" applyNumberFormat="1" applyFont="1" applyFill="1" applyBorder="1" applyAlignment="1">
      <alignment horizontal="center"/>
    </xf>
    <xf numFmtId="164" fontId="17" fillId="7" borderId="4" xfId="1" applyNumberFormat="1" applyFont="1" applyFill="1" applyBorder="1" applyAlignment="1">
      <alignment horizontal="center" vertical="center"/>
    </xf>
    <xf numFmtId="9" fontId="10" fillId="3" borderId="10" xfId="1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164" fontId="0" fillId="8" borderId="18" xfId="1" applyNumberFormat="1" applyFont="1" applyFill="1" applyBorder="1"/>
    <xf numFmtId="164" fontId="0" fillId="8" borderId="28" xfId="1" applyNumberFormat="1" applyFont="1" applyFill="1" applyBorder="1" applyAlignment="1">
      <alignment horizontal="center"/>
    </xf>
    <xf numFmtId="164" fontId="0" fillId="8" borderId="29" xfId="1" applyNumberFormat="1" applyFont="1" applyFill="1" applyBorder="1"/>
    <xf numFmtId="164" fontId="0" fillId="8" borderId="28" xfId="1" applyNumberFormat="1" applyFont="1" applyFill="1" applyBorder="1"/>
    <xf numFmtId="3" fontId="0" fillId="8" borderId="36" xfId="0" applyNumberFormat="1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9" fontId="4" fillId="8" borderId="13" xfId="1" applyNumberFormat="1" applyFont="1" applyFill="1" applyBorder="1" applyAlignment="1">
      <alignment horizontal="center" vertical="center"/>
    </xf>
    <xf numFmtId="0" fontId="0" fillId="3" borderId="51" xfId="0" applyFill="1" applyBorder="1" applyAlignment="1">
      <alignment horizontal="left"/>
    </xf>
    <xf numFmtId="0" fontId="0" fillId="0" borderId="51" xfId="0" applyBorder="1"/>
    <xf numFmtId="164" fontId="0" fillId="0" borderId="53" xfId="1" applyNumberFormat="1" applyFont="1" applyBorder="1"/>
    <xf numFmtId="0" fontId="0" fillId="0" borderId="53" xfId="0" applyBorder="1"/>
    <xf numFmtId="0" fontId="12" fillId="4" borderId="56" xfId="0" applyFont="1" applyFill="1" applyBorder="1" applyAlignment="1">
      <alignment vertical="center"/>
    </xf>
    <xf numFmtId="44" fontId="18" fillId="4" borderId="57" xfId="0" applyNumberFormat="1" applyFont="1" applyFill="1" applyBorder="1" applyAlignment="1">
      <alignment vertical="center"/>
    </xf>
    <xf numFmtId="9" fontId="4" fillId="8" borderId="58" xfId="1" applyNumberFormat="1" applyFont="1" applyFill="1" applyBorder="1" applyAlignment="1">
      <alignment horizontal="center" vertical="center"/>
    </xf>
    <xf numFmtId="44" fontId="4" fillId="3" borderId="59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/>
    <xf numFmtId="165" fontId="0" fillId="3" borderId="52" xfId="1" applyNumberFormat="1" applyFont="1" applyFill="1" applyBorder="1"/>
    <xf numFmtId="164" fontId="0" fillId="3" borderId="52" xfId="1" applyNumberFormat="1" applyFont="1" applyFill="1" applyBorder="1"/>
    <xf numFmtId="164" fontId="0" fillId="3" borderId="28" xfId="1" applyNumberFormat="1" applyFont="1" applyFill="1" applyBorder="1"/>
    <xf numFmtId="164" fontId="0" fillId="9" borderId="28" xfId="1" applyNumberFormat="1" applyFont="1" applyFill="1" applyBorder="1"/>
    <xf numFmtId="164" fontId="0" fillId="3" borderId="18" xfId="1" applyNumberFormat="1" applyFont="1" applyFill="1" applyBorder="1"/>
    <xf numFmtId="0" fontId="0" fillId="10" borderId="0" xfId="0" applyFill="1" applyBorder="1"/>
    <xf numFmtId="44" fontId="0" fillId="10" borderId="0" xfId="1" applyFont="1" applyFill="1" applyBorder="1"/>
    <xf numFmtId="0" fontId="0" fillId="10" borderId="1" xfId="0" applyFill="1" applyBorder="1"/>
    <xf numFmtId="0" fontId="0" fillId="10" borderId="3" xfId="0" applyFill="1" applyBorder="1"/>
    <xf numFmtId="0" fontId="0" fillId="10" borderId="5" xfId="0" applyFill="1" applyBorder="1"/>
    <xf numFmtId="0" fontId="14" fillId="0" borderId="0" xfId="0" applyFont="1" applyAlignment="1"/>
    <xf numFmtId="0" fontId="0" fillId="10" borderId="0" xfId="0" applyFill="1"/>
    <xf numFmtId="44" fontId="0" fillId="10" borderId="0" xfId="0" applyNumberFormat="1" applyFill="1"/>
    <xf numFmtId="0" fontId="13" fillId="10" borderId="0" xfId="0" applyFont="1" applyFill="1"/>
    <xf numFmtId="0" fontId="14" fillId="10" borderId="3" xfId="0" applyFont="1" applyFill="1" applyBorder="1" applyAlignme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7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0" fillId="11" borderId="24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9" fillId="11" borderId="49" xfId="0" applyFont="1" applyFill="1" applyBorder="1" applyAlignment="1">
      <alignment horizontal="center" vertical="center"/>
    </xf>
    <xf numFmtId="0" fontId="9" fillId="11" borderId="50" xfId="0" applyFont="1" applyFill="1" applyBorder="1" applyAlignment="1">
      <alignment horizontal="center" vertical="center"/>
    </xf>
    <xf numFmtId="0" fontId="9" fillId="11" borderId="41" xfId="0" applyFont="1" applyFill="1" applyBorder="1" applyAlignment="1">
      <alignment horizontal="center" vertical="center"/>
    </xf>
    <xf numFmtId="0" fontId="9" fillId="11" borderId="42" xfId="0" applyFont="1" applyFill="1" applyBorder="1" applyAlignment="1">
      <alignment horizontal="center" vertical="center"/>
    </xf>
    <xf numFmtId="0" fontId="9" fillId="11" borderId="43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166" fontId="10" fillId="3" borderId="47" xfId="0" applyNumberFormat="1" applyFont="1" applyFill="1" applyBorder="1" applyAlignment="1">
      <alignment horizontal="center" vertical="center"/>
    </xf>
    <xf numFmtId="166" fontId="10" fillId="3" borderId="48" xfId="0" applyNumberFormat="1" applyFont="1" applyFill="1" applyBorder="1" applyAlignment="1">
      <alignment horizontal="center" vertical="center"/>
    </xf>
    <xf numFmtId="0" fontId="20" fillId="10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26761</xdr:colOff>
      <xdr:row>27</xdr:row>
      <xdr:rowOff>75746</xdr:rowOff>
    </xdr:from>
    <xdr:to>
      <xdr:col>4</xdr:col>
      <xdr:colOff>1016000</xdr:colOff>
      <xdr:row>35</xdr:row>
      <xdr:rowOff>132896</xdr:rowOff>
    </xdr:to>
    <xdr:sp macro="" textlink="">
      <xdr:nvSpPr>
        <xdr:cNvPr id="3" name="Canto Dobrado 1"/>
        <xdr:cNvSpPr/>
      </xdr:nvSpPr>
      <xdr:spPr>
        <a:xfrm>
          <a:off x="196094" y="5801329"/>
          <a:ext cx="3984323" cy="1337734"/>
        </a:xfrm>
        <a:prstGeom prst="foldedCorner">
          <a:avLst>
            <a:gd name="adj" fmla="val 28013"/>
          </a:avLst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495636</xdr:colOff>
      <xdr:row>27</xdr:row>
      <xdr:rowOff>120212</xdr:rowOff>
    </xdr:from>
    <xdr:to>
      <xdr:col>2</xdr:col>
      <xdr:colOff>254981</xdr:colOff>
      <xdr:row>29</xdr:row>
      <xdr:rowOff>129623</xdr:rowOff>
    </xdr:to>
    <xdr:sp macro="" textlink="">
      <xdr:nvSpPr>
        <xdr:cNvPr id="5" name="TextBox 41"/>
        <xdr:cNvSpPr txBox="1"/>
      </xdr:nvSpPr>
      <xdr:spPr>
        <a:xfrm>
          <a:off x="654386" y="6494025"/>
          <a:ext cx="1489720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600" b="1">
              <a:solidFill>
                <a:schemeClr val="bg1"/>
              </a:solidFill>
              <a:latin typeface="+mn-lt"/>
            </a:rPr>
            <a:t>Importante:</a:t>
          </a:r>
        </a:p>
      </xdr:txBody>
    </xdr:sp>
    <xdr:clientData/>
  </xdr:twoCellAnchor>
  <xdr:twoCellAnchor>
    <xdr:from>
      <xdr:col>1</xdr:col>
      <xdr:colOff>83845</xdr:colOff>
      <xdr:row>30</xdr:row>
      <xdr:rowOff>39738</xdr:rowOff>
    </xdr:from>
    <xdr:to>
      <xdr:col>4</xdr:col>
      <xdr:colOff>920750</xdr:colOff>
      <xdr:row>35</xdr:row>
      <xdr:rowOff>89809</xdr:rowOff>
    </xdr:to>
    <xdr:sp macro="" textlink="">
      <xdr:nvSpPr>
        <xdr:cNvPr id="6" name="TextBox 42"/>
        <xdr:cNvSpPr txBox="1"/>
      </xdr:nvSpPr>
      <xdr:spPr>
        <a:xfrm>
          <a:off x="591845" y="6905676"/>
          <a:ext cx="3805530" cy="8438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A incidência media dos impostos, podem sofrer alterações  conforme classificação fiscal da empresa, assim como, por impostos estaduais e municipais específicos. </a:t>
          </a:r>
        </a:p>
        <a:p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4</xdr:col>
      <xdr:colOff>1249135</xdr:colOff>
      <xdr:row>27</xdr:row>
      <xdr:rowOff>88446</xdr:rowOff>
    </xdr:from>
    <xdr:to>
      <xdr:col>8</xdr:col>
      <xdr:colOff>31750</xdr:colOff>
      <xdr:row>35</xdr:row>
      <xdr:rowOff>145596</xdr:rowOff>
    </xdr:to>
    <xdr:sp macro="" textlink="">
      <xdr:nvSpPr>
        <xdr:cNvPr id="8" name="Canto Dobrado 1"/>
        <xdr:cNvSpPr/>
      </xdr:nvSpPr>
      <xdr:spPr>
        <a:xfrm>
          <a:off x="4413552" y="5814029"/>
          <a:ext cx="3756781" cy="1337734"/>
        </a:xfrm>
        <a:prstGeom prst="foldedCorner">
          <a:avLst>
            <a:gd name="adj" fmla="val 28013"/>
          </a:avLst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4</xdr:col>
      <xdr:colOff>1361161</xdr:colOff>
      <xdr:row>28</xdr:row>
      <xdr:rowOff>2819</xdr:rowOff>
    </xdr:from>
    <xdr:to>
      <xdr:col>5</xdr:col>
      <xdr:colOff>155864</xdr:colOff>
      <xdr:row>30</xdr:row>
      <xdr:rowOff>54007</xdr:rowOff>
    </xdr:to>
    <xdr:pic>
      <xdr:nvPicPr>
        <xdr:cNvPr id="9" name="Picture 8" descr="Informações Círculo Ícone - Gráfico vetorial grátis no Pixabay">
          <a:extLst>
            <a:ext uri="{FF2B5EF4-FFF2-40B4-BE49-F238E27FC236}">
              <a16:creationId xmlns="" xmlns:a16="http://schemas.microsoft.com/office/drawing/2014/main" id="{A641206E-6EFD-4B7A-81C8-B014BDCC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752" y="6566410"/>
          <a:ext cx="344680" cy="38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125222</xdr:colOff>
      <xdr:row>28</xdr:row>
      <xdr:rowOff>21787</xdr:rowOff>
    </xdr:from>
    <xdr:to>
      <xdr:col>7</xdr:col>
      <xdr:colOff>376692</xdr:colOff>
      <xdr:row>30</xdr:row>
      <xdr:rowOff>47073</xdr:rowOff>
    </xdr:to>
    <xdr:sp macro="" textlink="">
      <xdr:nvSpPr>
        <xdr:cNvPr id="10" name="TextBox 41"/>
        <xdr:cNvSpPr txBox="1"/>
      </xdr:nvSpPr>
      <xdr:spPr>
        <a:xfrm>
          <a:off x="4808347" y="6570225"/>
          <a:ext cx="1624658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600" b="1">
              <a:solidFill>
                <a:schemeClr val="bg1"/>
              </a:solidFill>
              <a:latin typeface="+mn-lt"/>
            </a:rPr>
            <a:t>Importante:</a:t>
          </a:r>
        </a:p>
      </xdr:txBody>
    </xdr:sp>
    <xdr:clientData/>
  </xdr:twoCellAnchor>
  <xdr:twoCellAnchor>
    <xdr:from>
      <xdr:col>4</xdr:col>
      <xdr:colOff>1375011</xdr:colOff>
      <xdr:row>30</xdr:row>
      <xdr:rowOff>36563</xdr:rowOff>
    </xdr:from>
    <xdr:to>
      <xdr:col>8</xdr:col>
      <xdr:colOff>47625</xdr:colOff>
      <xdr:row>34</xdr:row>
      <xdr:rowOff>57512</xdr:rowOff>
    </xdr:to>
    <xdr:sp macro="" textlink="">
      <xdr:nvSpPr>
        <xdr:cNvPr id="11" name="TextBox 42"/>
        <xdr:cNvSpPr txBox="1"/>
      </xdr:nvSpPr>
      <xdr:spPr>
        <a:xfrm>
          <a:off x="4518261" y="6180188"/>
          <a:ext cx="3657364" cy="6559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Estabeleça uma alocação de um percentual do lucro liquido da empresa, para fundos de emergência, e ou reinvestimentos em tecnologia e inovação. </a:t>
          </a:r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8</xdr:col>
      <xdr:colOff>245537</xdr:colOff>
      <xdr:row>27</xdr:row>
      <xdr:rowOff>43995</xdr:rowOff>
    </xdr:from>
    <xdr:to>
      <xdr:col>12</xdr:col>
      <xdr:colOff>880536</xdr:colOff>
      <xdr:row>42</xdr:row>
      <xdr:rowOff>104775</xdr:rowOff>
    </xdr:to>
    <xdr:sp macro="" textlink="">
      <xdr:nvSpPr>
        <xdr:cNvPr id="12" name="Canto Dobrado 1"/>
        <xdr:cNvSpPr/>
      </xdr:nvSpPr>
      <xdr:spPr>
        <a:xfrm>
          <a:off x="8256062" y="6406695"/>
          <a:ext cx="4444999" cy="2499180"/>
        </a:xfrm>
        <a:prstGeom prst="foldedCorner">
          <a:avLst>
            <a:gd name="adj" fmla="val 28013"/>
          </a:avLst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9</xdr:col>
      <xdr:colOff>24678</xdr:colOff>
      <xdr:row>28</xdr:row>
      <xdr:rowOff>5912</xdr:rowOff>
    </xdr:from>
    <xdr:to>
      <xdr:col>10</xdr:col>
      <xdr:colOff>1440315</xdr:colOff>
      <xdr:row>30</xdr:row>
      <xdr:rowOff>31198</xdr:rowOff>
    </xdr:to>
    <xdr:sp macro="" textlink="">
      <xdr:nvSpPr>
        <xdr:cNvPr id="13" name="TextBox 41"/>
        <xdr:cNvSpPr txBox="1"/>
      </xdr:nvSpPr>
      <xdr:spPr>
        <a:xfrm>
          <a:off x="9105178" y="5900829"/>
          <a:ext cx="1553220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600" b="1">
              <a:solidFill>
                <a:schemeClr val="bg1"/>
              </a:solidFill>
              <a:latin typeface="+mn-lt"/>
            </a:rPr>
            <a:t>Conclusões:</a:t>
          </a:r>
        </a:p>
      </xdr:txBody>
    </xdr:sp>
    <xdr:clientData/>
  </xdr:twoCellAnchor>
  <xdr:twoCellAnchor editAs="oneCell">
    <xdr:from>
      <xdr:col>8</xdr:col>
      <xdr:colOff>505356</xdr:colOff>
      <xdr:row>27</xdr:row>
      <xdr:rowOff>59343</xdr:rowOff>
    </xdr:from>
    <xdr:to>
      <xdr:col>8</xdr:col>
      <xdr:colOff>1129771</xdr:colOff>
      <xdr:row>31</xdr:row>
      <xdr:rowOff>21881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4294" y="6433156"/>
          <a:ext cx="624415" cy="613413"/>
        </a:xfrm>
        <a:prstGeom prst="rect">
          <a:avLst/>
        </a:prstGeom>
      </xdr:spPr>
    </xdr:pic>
    <xdr:clientData/>
  </xdr:twoCellAnchor>
  <xdr:twoCellAnchor>
    <xdr:from>
      <xdr:col>8</xdr:col>
      <xdr:colOff>276225</xdr:colOff>
      <xdr:row>38</xdr:row>
      <xdr:rowOff>59849</xdr:rowOff>
    </xdr:from>
    <xdr:to>
      <xdr:col>12</xdr:col>
      <xdr:colOff>293688</xdr:colOff>
      <xdr:row>43</xdr:row>
      <xdr:rowOff>94045</xdr:rowOff>
    </xdr:to>
    <xdr:sp macro="" textlink="">
      <xdr:nvSpPr>
        <xdr:cNvPr id="16" name="TextBox 42"/>
        <xdr:cNvSpPr txBox="1"/>
      </xdr:nvSpPr>
      <xdr:spPr>
        <a:xfrm>
          <a:off x="8634413" y="8195787"/>
          <a:ext cx="3835400" cy="8438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- Aspectos financeiros como, empréstimos ou retornos de investimentos, sempre devem ser considerados nos cálculos dos resultados da operação. </a:t>
          </a:r>
        </a:p>
        <a:p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8</xdr:col>
      <xdr:colOff>266700</xdr:colOff>
      <xdr:row>30</xdr:row>
      <xdr:rowOff>60904</xdr:rowOff>
    </xdr:from>
    <xdr:to>
      <xdr:col>13</xdr:col>
      <xdr:colOff>52917</xdr:colOff>
      <xdr:row>32</xdr:row>
      <xdr:rowOff>23609</xdr:rowOff>
    </xdr:to>
    <xdr:sp macro="" textlink="">
      <xdr:nvSpPr>
        <xdr:cNvPr id="17" name="TextBox 42"/>
        <xdr:cNvSpPr txBox="1"/>
      </xdr:nvSpPr>
      <xdr:spPr>
        <a:xfrm>
          <a:off x="8277225" y="6918904"/>
          <a:ext cx="4586817" cy="2865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- Esta ferramenta deve ser considerada apenas como uma referência. </a:t>
          </a:r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8</xdr:col>
      <xdr:colOff>276225</xdr:colOff>
      <xdr:row>32</xdr:row>
      <xdr:rowOff>10634</xdr:rowOff>
    </xdr:from>
    <xdr:to>
      <xdr:col>12</xdr:col>
      <xdr:colOff>793750</xdr:colOff>
      <xdr:row>39</xdr:row>
      <xdr:rowOff>118949</xdr:rowOff>
    </xdr:to>
    <xdr:sp macro="" textlink="">
      <xdr:nvSpPr>
        <xdr:cNvPr id="18" name="TextBox 42"/>
        <xdr:cNvSpPr txBox="1"/>
      </xdr:nvSpPr>
      <xdr:spPr>
        <a:xfrm>
          <a:off x="8634413" y="7194072"/>
          <a:ext cx="4335462" cy="12195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- Serviços representam na média, entre 30% e 45% do total do faturamento de uma oficina, os resultados são muitos sensíveis a custos operacionais, assim como, a aspectos relacionados á produtividade; é muito importante aplicar análises similares, para  a operação de venda de peças. </a:t>
          </a:r>
        </a:p>
        <a:p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1</xdr:col>
      <xdr:colOff>38100</xdr:colOff>
      <xdr:row>36</xdr:row>
      <xdr:rowOff>7937</xdr:rowOff>
    </xdr:from>
    <xdr:to>
      <xdr:col>8</xdr:col>
      <xdr:colOff>0</xdr:colOff>
      <xdr:row>42</xdr:row>
      <xdr:rowOff>71437</xdr:rowOff>
    </xdr:to>
    <xdr:sp macro="" textlink="">
      <xdr:nvSpPr>
        <xdr:cNvPr id="19" name="Canto Dobrado 1"/>
        <xdr:cNvSpPr/>
      </xdr:nvSpPr>
      <xdr:spPr>
        <a:xfrm>
          <a:off x="546100" y="7826375"/>
          <a:ext cx="7812088" cy="1016000"/>
        </a:xfrm>
        <a:prstGeom prst="foldedCorner">
          <a:avLst>
            <a:gd name="adj" fmla="val 28013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1</xdr:col>
      <xdr:colOff>131378</xdr:colOff>
      <xdr:row>36</xdr:row>
      <xdr:rowOff>53532</xdr:rowOff>
    </xdr:from>
    <xdr:to>
      <xdr:col>1</xdr:col>
      <xdr:colOff>485322</xdr:colOff>
      <xdr:row>38</xdr:row>
      <xdr:rowOff>98370</xdr:rowOff>
    </xdr:to>
    <xdr:pic>
      <xdr:nvPicPr>
        <xdr:cNvPr id="20" name="Picture 19" descr="Informações Círculo Ícone - Gráfico vetorial grátis no Pixabay">
          <a:extLst>
            <a:ext uri="{FF2B5EF4-FFF2-40B4-BE49-F238E27FC236}">
              <a16:creationId xmlns="" xmlns:a16="http://schemas.microsoft.com/office/drawing/2014/main" id="{A641206E-6EFD-4B7A-81C8-B014BDCC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78" y="7871970"/>
          <a:ext cx="353944" cy="36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486111</xdr:colOff>
      <xdr:row>36</xdr:row>
      <xdr:rowOff>61386</xdr:rowOff>
    </xdr:from>
    <xdr:to>
      <xdr:col>2</xdr:col>
      <xdr:colOff>229581</xdr:colOff>
      <xdr:row>38</xdr:row>
      <xdr:rowOff>80322</xdr:rowOff>
    </xdr:to>
    <xdr:sp macro="" textlink="">
      <xdr:nvSpPr>
        <xdr:cNvPr id="21" name="TextBox 41"/>
        <xdr:cNvSpPr txBox="1"/>
      </xdr:nvSpPr>
      <xdr:spPr>
        <a:xfrm>
          <a:off x="994111" y="7879824"/>
          <a:ext cx="1473845" cy="33643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600" b="1">
              <a:solidFill>
                <a:schemeClr val="bg1"/>
              </a:solidFill>
              <a:latin typeface="+mn-lt"/>
            </a:rPr>
            <a:t>Importante:</a:t>
          </a:r>
        </a:p>
      </xdr:txBody>
    </xdr:sp>
    <xdr:clientData/>
  </xdr:twoCellAnchor>
  <xdr:twoCellAnchor>
    <xdr:from>
      <xdr:col>1</xdr:col>
      <xdr:colOff>84374</xdr:colOff>
      <xdr:row>38</xdr:row>
      <xdr:rowOff>60379</xdr:rowOff>
    </xdr:from>
    <xdr:to>
      <xdr:col>7</xdr:col>
      <xdr:colOff>1890714</xdr:colOff>
      <xdr:row>43</xdr:row>
      <xdr:rowOff>94575</xdr:rowOff>
    </xdr:to>
    <xdr:sp macro="" textlink="">
      <xdr:nvSpPr>
        <xdr:cNvPr id="22" name="TextBox 42"/>
        <xdr:cNvSpPr txBox="1"/>
      </xdr:nvSpPr>
      <xdr:spPr>
        <a:xfrm>
          <a:off x="592374" y="8196317"/>
          <a:ext cx="7703903" cy="8438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200" baseline="0">
              <a:solidFill>
                <a:schemeClr val="bg1"/>
              </a:solidFill>
              <a:latin typeface="+mn-lt"/>
            </a:rPr>
            <a:t>O conceito de "valor médio de hora de serviço", leva em consideração a possibilidade de trabalhar com valores diferentes de mão de obra, conforme especializações, investimentos em tecnologia, responsabilidade do serviço prestado, e complexidade técnica.</a:t>
          </a:r>
        </a:p>
        <a:p>
          <a:endParaRPr lang="pt-B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9</xdr:col>
      <xdr:colOff>116418</xdr:colOff>
      <xdr:row>20</xdr:row>
      <xdr:rowOff>1</xdr:rowOff>
    </xdr:from>
    <xdr:to>
      <xdr:col>12</xdr:col>
      <xdr:colOff>947209</xdr:colOff>
      <xdr:row>25</xdr:row>
      <xdr:rowOff>165101</xdr:rowOff>
    </xdr:to>
    <xdr:sp macro="" textlink="">
      <xdr:nvSpPr>
        <xdr:cNvPr id="25" name="Rectangle 24"/>
        <xdr:cNvSpPr/>
      </xdr:nvSpPr>
      <xdr:spPr>
        <a:xfrm>
          <a:off x="9715501" y="4349751"/>
          <a:ext cx="3317875" cy="148801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10</xdr:col>
      <xdr:colOff>926023</xdr:colOff>
      <xdr:row>20</xdr:row>
      <xdr:rowOff>50277</xdr:rowOff>
    </xdr:from>
    <xdr:to>
      <xdr:col>10</xdr:col>
      <xdr:colOff>1152504</xdr:colOff>
      <xdr:row>20</xdr:row>
      <xdr:rowOff>261939</xdr:rowOff>
    </xdr:to>
    <xdr:pic>
      <xdr:nvPicPr>
        <xdr:cNvPr id="26" name="Picture 25" descr="warning-icon-hi[1] - Jung na Prática">
          <a:extLst>
            <a:ext uri="{FF2B5EF4-FFF2-40B4-BE49-F238E27FC236}">
              <a16:creationId xmlns="" xmlns:a16="http://schemas.microsoft.com/office/drawing/2014/main" id="{58E5FBA8-9191-410C-825B-5F48993A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7336" y="4257152"/>
          <a:ext cx="226481" cy="21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1100474</xdr:colOff>
      <xdr:row>20</xdr:row>
      <xdr:rowOff>2736</xdr:rowOff>
    </xdr:from>
    <xdr:to>
      <xdr:col>12</xdr:col>
      <xdr:colOff>328006</xdr:colOff>
      <xdr:row>20</xdr:row>
      <xdr:rowOff>314232</xdr:rowOff>
    </xdr:to>
    <xdr:sp macro="" textlink="">
      <xdr:nvSpPr>
        <xdr:cNvPr id="27" name="TextBox 41"/>
        <xdr:cNvSpPr txBox="1"/>
      </xdr:nvSpPr>
      <xdr:spPr>
        <a:xfrm>
          <a:off x="10331787" y="4209611"/>
          <a:ext cx="1577032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400" b="1">
              <a:latin typeface="+mn-lt"/>
            </a:rPr>
            <a:t>Atenção:</a:t>
          </a:r>
        </a:p>
      </xdr:txBody>
    </xdr:sp>
    <xdr:clientData/>
  </xdr:twoCellAnchor>
  <xdr:twoCellAnchor>
    <xdr:from>
      <xdr:col>9</xdr:col>
      <xdr:colOff>133056</xdr:colOff>
      <xdr:row>20</xdr:row>
      <xdr:rowOff>231825</xdr:rowOff>
    </xdr:from>
    <xdr:to>
      <xdr:col>12</xdr:col>
      <xdr:colOff>989010</xdr:colOff>
      <xdr:row>25</xdr:row>
      <xdr:rowOff>206</xdr:rowOff>
    </xdr:to>
    <xdr:sp macro="" textlink="">
      <xdr:nvSpPr>
        <xdr:cNvPr id="28" name="TextBox 42"/>
        <xdr:cNvSpPr txBox="1"/>
      </xdr:nvSpPr>
      <xdr:spPr>
        <a:xfrm>
          <a:off x="9769181" y="4827638"/>
          <a:ext cx="3395954" cy="1125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pt-BR" sz="1100" baseline="0">
              <a:latin typeface="+mn-lt"/>
            </a:rPr>
            <a:t>Leve em consideração que, esta ferramenta utiliza coeficientes de cálculo de produtividade de serviços e potenciais de horas disponíveis, tomando como base a média de mercado para oficinas da linha leve, as quais operam combinando serviços rápidos (ate 4 horas), e serviços mecânicos mais complexos (mais de 2 dias). </a:t>
          </a:r>
          <a:endParaRPr lang="pt-BR" sz="1100">
            <a:latin typeface="+mn-lt"/>
          </a:endParaRPr>
        </a:p>
      </xdr:txBody>
    </xdr:sp>
    <xdr:clientData/>
  </xdr:twoCellAnchor>
  <xdr:twoCellAnchor editAs="oneCell">
    <xdr:from>
      <xdr:col>4</xdr:col>
      <xdr:colOff>1191841</xdr:colOff>
      <xdr:row>20</xdr:row>
      <xdr:rowOff>16720</xdr:rowOff>
    </xdr:from>
    <xdr:to>
      <xdr:col>5</xdr:col>
      <xdr:colOff>71438</xdr:colOff>
      <xdr:row>20</xdr:row>
      <xdr:rowOff>247379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466" y="4612533"/>
          <a:ext cx="435347" cy="230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122189</xdr:colOff>
      <xdr:row>27</xdr:row>
      <xdr:rowOff>129097</xdr:rowOff>
    </xdr:from>
    <xdr:to>
      <xdr:col>1</xdr:col>
      <xdr:colOff>472642</xdr:colOff>
      <xdr:row>30</xdr:row>
      <xdr:rowOff>5660</xdr:rowOff>
    </xdr:to>
    <xdr:pic>
      <xdr:nvPicPr>
        <xdr:cNvPr id="29" name="Picture 8" descr="Informações Círculo Ícone - Gráfico vetorial grátis no Pixabay">
          <a:extLst>
            <a:ext uri="{FF2B5EF4-FFF2-40B4-BE49-F238E27FC236}">
              <a16:creationId xmlns="" xmlns:a16="http://schemas.microsoft.com/office/drawing/2014/main" id="{A641206E-6EFD-4B7A-81C8-B014BDCC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9" y="6502910"/>
          <a:ext cx="350453" cy="36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170802</xdr:colOff>
      <xdr:row>0</xdr:row>
      <xdr:rowOff>122201</xdr:rowOff>
    </xdr:from>
    <xdr:to>
      <xdr:col>1</xdr:col>
      <xdr:colOff>1722897</xdr:colOff>
      <xdr:row>0</xdr:row>
      <xdr:rowOff>609486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9552" y="122201"/>
          <a:ext cx="1552095" cy="487285"/>
        </a:xfrm>
        <a:prstGeom prst="rect">
          <a:avLst/>
        </a:prstGeom>
      </xdr:spPr>
    </xdr:pic>
    <xdr:clientData/>
  </xdr:twoCellAnchor>
  <xdr:twoCellAnchor editAs="oneCell">
    <xdr:from>
      <xdr:col>4</xdr:col>
      <xdr:colOff>767430</xdr:colOff>
      <xdr:row>11</xdr:row>
      <xdr:rowOff>111455</xdr:rowOff>
    </xdr:from>
    <xdr:to>
      <xdr:col>5</xdr:col>
      <xdr:colOff>425035</xdr:colOff>
      <xdr:row>17</xdr:row>
      <xdr:rowOff>45968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4805" y="2937205"/>
          <a:ext cx="1213355" cy="1220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"/>
  <sheetViews>
    <sheetView showGridLines="0" tabSelected="1" topLeftCell="A19" zoomScale="120" zoomScaleNormal="120" workbookViewId="0">
      <selection activeCell="L52" sqref="L52"/>
    </sheetView>
  </sheetViews>
  <sheetFormatPr defaultRowHeight="12.75" x14ac:dyDescent="0.2"/>
  <cols>
    <col min="1" max="1" width="7.5703125" customWidth="1"/>
    <col min="2" max="2" width="26" bestFit="1" customWidth="1"/>
    <col min="3" max="3" width="16.5703125" customWidth="1"/>
    <col min="4" max="4" width="2" customWidth="1"/>
    <col min="5" max="5" width="23.28515625" customWidth="1"/>
    <col min="6" max="6" width="18.5703125" customWidth="1"/>
    <col min="7" max="7" width="2" customWidth="1"/>
    <col min="8" max="8" width="29.28515625" customWidth="1"/>
    <col min="9" max="9" width="19.140625" customWidth="1"/>
    <col min="10" max="10" width="2" customWidth="1"/>
    <col min="11" max="11" width="28.28515625" customWidth="1"/>
    <col min="12" max="12" width="7.7109375" customWidth="1"/>
    <col min="13" max="13" width="14.85546875" customWidth="1"/>
    <col min="14" max="14" width="8.28515625" customWidth="1"/>
    <col min="16" max="16" width="25.7109375" customWidth="1"/>
    <col min="18" max="18" width="12.140625" customWidth="1"/>
    <col min="19" max="19" width="9.85546875" bestFit="1" customWidth="1"/>
  </cols>
  <sheetData>
    <row r="1" spans="1:19" ht="62.1" customHeight="1" thickBot="1" x14ac:dyDescent="0.25">
      <c r="A1" s="86"/>
      <c r="B1" s="97" t="s">
        <v>58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84"/>
    </row>
    <row r="2" spans="1:19" ht="20.100000000000001" customHeight="1" thickTop="1" thickBot="1" x14ac:dyDescent="0.25">
      <c r="A2" s="87"/>
      <c r="B2" s="100" t="s">
        <v>30</v>
      </c>
      <c r="C2" s="101"/>
      <c r="D2" s="7"/>
      <c r="E2" s="100" t="s">
        <v>31</v>
      </c>
      <c r="F2" s="101"/>
      <c r="G2" s="7"/>
      <c r="H2" s="102" t="s">
        <v>0</v>
      </c>
      <c r="I2" s="103"/>
      <c r="J2" s="7"/>
      <c r="K2" s="104" t="s">
        <v>1</v>
      </c>
      <c r="L2" s="105"/>
      <c r="M2" s="106"/>
      <c r="N2" s="90"/>
    </row>
    <row r="3" spans="1:19" ht="14.25" thickTop="1" thickBot="1" x14ac:dyDescent="0.25">
      <c r="A3" s="87"/>
      <c r="B3" s="29" t="s">
        <v>6</v>
      </c>
      <c r="C3" s="30" t="s">
        <v>7</v>
      </c>
      <c r="D3" s="8"/>
      <c r="E3" s="29" t="s">
        <v>6</v>
      </c>
      <c r="F3" s="30" t="s">
        <v>7</v>
      </c>
      <c r="G3" s="9"/>
      <c r="H3" s="35" t="s">
        <v>6</v>
      </c>
      <c r="I3" s="36" t="s">
        <v>7</v>
      </c>
      <c r="J3" s="9"/>
      <c r="K3" s="42" t="s">
        <v>14</v>
      </c>
      <c r="L3" s="10" t="s">
        <v>27</v>
      </c>
      <c r="M3" s="66">
        <v>2200</v>
      </c>
      <c r="N3" s="90"/>
    </row>
    <row r="4" spans="1:19" ht="14.25" thickTop="1" thickBot="1" x14ac:dyDescent="0.25">
      <c r="A4" s="87"/>
      <c r="B4" s="31" t="s">
        <v>2</v>
      </c>
      <c r="C4" s="62">
        <v>35000</v>
      </c>
      <c r="D4" s="9"/>
      <c r="E4" s="31" t="s">
        <v>9</v>
      </c>
      <c r="F4" s="62">
        <v>6000</v>
      </c>
      <c r="G4" s="9"/>
      <c r="H4" s="37" t="s">
        <v>26</v>
      </c>
      <c r="I4" s="63">
        <v>250</v>
      </c>
      <c r="J4" s="9"/>
      <c r="K4" s="43" t="s">
        <v>15</v>
      </c>
      <c r="L4" s="10" t="s">
        <v>27</v>
      </c>
      <c r="M4" s="67">
        <v>800</v>
      </c>
      <c r="N4" s="90"/>
    </row>
    <row r="5" spans="1:19" ht="14.25" thickTop="1" thickBot="1" x14ac:dyDescent="0.25">
      <c r="A5" s="87"/>
      <c r="B5" s="31" t="s">
        <v>8</v>
      </c>
      <c r="C5" s="62">
        <v>60000</v>
      </c>
      <c r="D5" s="9"/>
      <c r="E5" s="31" t="s">
        <v>24</v>
      </c>
      <c r="F5" s="62">
        <v>3000</v>
      </c>
      <c r="G5" s="9"/>
      <c r="H5" s="38" t="s">
        <v>32</v>
      </c>
      <c r="I5" s="64">
        <v>500</v>
      </c>
      <c r="J5" s="9"/>
      <c r="K5" s="43" t="s">
        <v>16</v>
      </c>
      <c r="L5" s="10" t="s">
        <v>27</v>
      </c>
      <c r="M5" s="67">
        <v>950</v>
      </c>
      <c r="N5" s="90"/>
    </row>
    <row r="6" spans="1:19" ht="14.25" thickTop="1" thickBot="1" x14ac:dyDescent="0.25">
      <c r="A6" s="87"/>
      <c r="B6" s="31" t="s">
        <v>3</v>
      </c>
      <c r="C6" s="62">
        <v>150000</v>
      </c>
      <c r="D6" s="9"/>
      <c r="E6" s="31" t="s">
        <v>56</v>
      </c>
      <c r="F6" s="62">
        <v>16000</v>
      </c>
      <c r="G6" s="9"/>
      <c r="H6" s="38" t="s">
        <v>33</v>
      </c>
      <c r="I6" s="65">
        <v>800</v>
      </c>
      <c r="J6" s="9"/>
      <c r="K6" s="43" t="s">
        <v>17</v>
      </c>
      <c r="L6" s="10" t="s">
        <v>27</v>
      </c>
      <c r="M6" s="66">
        <v>2500</v>
      </c>
      <c r="N6" s="90"/>
    </row>
    <row r="7" spans="1:19" ht="14.25" thickTop="1" thickBot="1" x14ac:dyDescent="0.25">
      <c r="A7" s="87"/>
      <c r="B7" s="31" t="s">
        <v>4</v>
      </c>
      <c r="C7" s="62">
        <v>40000</v>
      </c>
      <c r="D7" s="9"/>
      <c r="E7" s="53" t="s">
        <v>47</v>
      </c>
      <c r="F7" s="54">
        <f>SUM(F2:F6)</f>
        <v>25000</v>
      </c>
      <c r="G7" s="9"/>
      <c r="H7" s="38" t="s">
        <v>57</v>
      </c>
      <c r="I7" s="65">
        <v>81180</v>
      </c>
      <c r="J7" s="9"/>
      <c r="K7" s="43"/>
      <c r="L7" s="10"/>
      <c r="M7" s="67">
        <v>0</v>
      </c>
      <c r="N7" s="90"/>
    </row>
    <row r="8" spans="1:19" ht="27" thickTop="1" thickBot="1" x14ac:dyDescent="0.25">
      <c r="A8" s="87"/>
      <c r="B8" s="31" t="s">
        <v>35</v>
      </c>
      <c r="C8" s="83">
        <f>(C4+C5+C6)/15.49</f>
        <v>15816.655907036798</v>
      </c>
      <c r="D8" s="9"/>
      <c r="E8" s="33" t="s">
        <v>48</v>
      </c>
      <c r="F8" s="34">
        <f>F7/12</f>
        <v>2083.3333333333335</v>
      </c>
      <c r="G8" s="9"/>
      <c r="H8" s="39" t="s">
        <v>50</v>
      </c>
      <c r="I8" s="65">
        <v>10000</v>
      </c>
      <c r="J8" s="9"/>
      <c r="K8" s="43"/>
      <c r="L8" s="10"/>
      <c r="M8" s="44"/>
      <c r="N8" s="90"/>
    </row>
    <row r="9" spans="1:19" ht="14.25" thickTop="1" thickBot="1" x14ac:dyDescent="0.25">
      <c r="A9" s="87"/>
      <c r="B9" s="31" t="s">
        <v>5</v>
      </c>
      <c r="C9" s="62">
        <v>125000</v>
      </c>
      <c r="D9" s="9"/>
      <c r="E9" s="9"/>
      <c r="F9" s="12"/>
      <c r="G9" s="9"/>
      <c r="H9" s="38" t="s">
        <v>10</v>
      </c>
      <c r="I9" s="65">
        <v>3500</v>
      </c>
      <c r="J9" s="9"/>
      <c r="K9" s="45" t="s">
        <v>19</v>
      </c>
      <c r="L9" s="56" t="s">
        <v>27</v>
      </c>
      <c r="M9" s="57">
        <f>SUM(M3:M7)</f>
        <v>6450</v>
      </c>
      <c r="N9" s="90"/>
    </row>
    <row r="10" spans="1:19" ht="14.25" thickTop="1" thickBot="1" x14ac:dyDescent="0.25">
      <c r="A10" s="87"/>
      <c r="B10" s="32" t="s">
        <v>19</v>
      </c>
      <c r="C10" s="55">
        <f>SUM(C4:C9)</f>
        <v>425816.65590703679</v>
      </c>
      <c r="D10" s="9"/>
      <c r="E10" s="84"/>
      <c r="F10" s="85"/>
      <c r="G10" s="9"/>
      <c r="H10" s="38" t="s">
        <v>11</v>
      </c>
      <c r="I10" s="65">
        <v>1500</v>
      </c>
      <c r="J10" s="9"/>
      <c r="K10" s="9"/>
      <c r="L10" s="9"/>
      <c r="M10" s="13"/>
      <c r="N10" s="90"/>
    </row>
    <row r="11" spans="1:19" ht="14.25" thickTop="1" thickBot="1" x14ac:dyDescent="0.25">
      <c r="A11" s="87"/>
      <c r="B11" s="2"/>
      <c r="C11" s="3"/>
      <c r="D11" s="9"/>
      <c r="E11" s="84"/>
      <c r="F11" s="85"/>
      <c r="G11" s="9"/>
      <c r="H11" s="38" t="s">
        <v>31</v>
      </c>
      <c r="I11" s="82">
        <f>F8</f>
        <v>2083.3333333333335</v>
      </c>
      <c r="J11" s="9"/>
      <c r="K11" s="9"/>
      <c r="L11" s="9"/>
      <c r="M11" s="13"/>
      <c r="N11" s="90"/>
    </row>
    <row r="12" spans="1:19" ht="14.25" thickTop="1" thickBot="1" x14ac:dyDescent="0.25">
      <c r="A12" s="87"/>
      <c r="B12" s="2"/>
      <c r="C12" s="3"/>
      <c r="D12" s="9"/>
      <c r="E12" s="84"/>
      <c r="F12" s="85"/>
      <c r="G12" s="9"/>
      <c r="H12" s="38" t="s">
        <v>39</v>
      </c>
      <c r="I12" s="65">
        <v>1500</v>
      </c>
      <c r="J12" s="9"/>
      <c r="K12" s="9"/>
      <c r="L12" s="9"/>
      <c r="M12" s="13"/>
      <c r="N12" s="90"/>
    </row>
    <row r="13" spans="1:19" ht="14.25" thickTop="1" thickBot="1" x14ac:dyDescent="0.25">
      <c r="A13" s="87"/>
      <c r="B13" s="9"/>
      <c r="C13" s="9"/>
      <c r="D13" s="9"/>
      <c r="E13" s="84"/>
      <c r="F13" s="85"/>
      <c r="G13" s="9"/>
      <c r="H13" s="38" t="s">
        <v>12</v>
      </c>
      <c r="I13" s="65">
        <v>6500</v>
      </c>
      <c r="J13" s="9"/>
      <c r="K13" s="9"/>
      <c r="L13" s="9"/>
      <c r="M13" s="13"/>
      <c r="N13" s="90"/>
    </row>
    <row r="14" spans="1:19" ht="19.5" customHeight="1" thickTop="1" thickBot="1" x14ac:dyDescent="0.25">
      <c r="A14" s="87"/>
      <c r="B14" s="107" t="s">
        <v>25</v>
      </c>
      <c r="C14" s="108"/>
      <c r="D14" s="9"/>
      <c r="E14" s="84"/>
      <c r="F14" s="85"/>
      <c r="G14" s="9"/>
      <c r="H14" s="38" t="s">
        <v>13</v>
      </c>
      <c r="I14" s="65">
        <v>300</v>
      </c>
      <c r="J14" s="9"/>
      <c r="K14" s="109" t="s">
        <v>37</v>
      </c>
      <c r="L14" s="110"/>
      <c r="M14" s="111"/>
      <c r="N14" s="90"/>
    </row>
    <row r="15" spans="1:19" ht="17.100000000000001" customHeight="1" thickTop="1" thickBot="1" x14ac:dyDescent="0.3">
      <c r="A15" s="87"/>
      <c r="B15" s="70" t="s">
        <v>29</v>
      </c>
      <c r="C15" s="78">
        <f>C10+E19+M9</f>
        <v>432266.65590703679</v>
      </c>
      <c r="D15" s="9"/>
      <c r="E15" s="84"/>
      <c r="F15" s="85"/>
      <c r="G15" s="9"/>
      <c r="H15" s="38" t="s">
        <v>18</v>
      </c>
      <c r="I15" s="65">
        <v>1200</v>
      </c>
      <c r="J15" s="9"/>
      <c r="K15" s="46" t="s">
        <v>38</v>
      </c>
      <c r="L15" s="68">
        <v>8</v>
      </c>
      <c r="M15" s="47" t="s">
        <v>41</v>
      </c>
      <c r="N15" s="90"/>
      <c r="O15" s="21"/>
      <c r="P15" s="21"/>
      <c r="Q15" s="21"/>
      <c r="R15" s="21"/>
      <c r="S15" s="21"/>
    </row>
    <row r="16" spans="1:19" ht="14.25" thickTop="1" thickBot="1" x14ac:dyDescent="0.25">
      <c r="A16" s="87"/>
      <c r="B16" s="70" t="s">
        <v>28</v>
      </c>
      <c r="C16" s="79">
        <f>C18-C15</f>
        <v>263202.84411523555</v>
      </c>
      <c r="D16" s="9"/>
      <c r="E16" s="84"/>
      <c r="F16" s="85"/>
      <c r="G16" s="9"/>
      <c r="H16" s="38" t="s">
        <v>20</v>
      </c>
      <c r="I16" s="81">
        <f>C17</f>
        <v>14488.947917130674</v>
      </c>
      <c r="J16" s="9"/>
      <c r="K16" s="48" t="s">
        <v>49</v>
      </c>
      <c r="L16" s="60">
        <f>L15*22*(1.25)</f>
        <v>220</v>
      </c>
      <c r="M16" s="49" t="s">
        <v>42</v>
      </c>
      <c r="N16" s="90"/>
      <c r="O16" s="21"/>
      <c r="P16" s="21"/>
      <c r="Q16" s="21"/>
      <c r="R16" s="21"/>
      <c r="S16" s="21"/>
    </row>
    <row r="17" spans="1:21" ht="23.1" customHeight="1" thickTop="1" thickBot="1" x14ac:dyDescent="0.25">
      <c r="A17" s="87"/>
      <c r="B17" s="70" t="s">
        <v>34</v>
      </c>
      <c r="C17" s="80">
        <f>C18/48</f>
        <v>14488.947917130674</v>
      </c>
      <c r="D17" s="9"/>
      <c r="E17" s="84"/>
      <c r="F17" s="85"/>
      <c r="G17" s="9"/>
      <c r="H17" s="40" t="s">
        <v>19</v>
      </c>
      <c r="I17" s="41">
        <f>SUM(I4:I16)</f>
        <v>123802.281250464</v>
      </c>
      <c r="J17" s="9"/>
      <c r="K17" s="50" t="s">
        <v>40</v>
      </c>
      <c r="L17" s="61">
        <f>4.8*L15*(22)</f>
        <v>844.8</v>
      </c>
      <c r="M17" s="51"/>
      <c r="N17" s="90"/>
      <c r="O17" s="21"/>
      <c r="P17" s="21"/>
      <c r="Q17" s="21"/>
      <c r="R17" s="21"/>
      <c r="S17" s="21"/>
    </row>
    <row r="18" spans="1:21" ht="29.45" customHeight="1" thickTop="1" thickBot="1" x14ac:dyDescent="0.3">
      <c r="A18" s="87"/>
      <c r="B18" s="70" t="s">
        <v>36</v>
      </c>
      <c r="C18" s="80">
        <f>C15*1.60889</f>
        <v>695469.50002227235</v>
      </c>
      <c r="D18" s="9"/>
      <c r="E18" s="84"/>
      <c r="F18" s="85"/>
      <c r="G18" s="9"/>
      <c r="H18" s="9"/>
      <c r="I18" s="9"/>
      <c r="J18" s="9"/>
      <c r="K18" s="52" t="s">
        <v>59</v>
      </c>
      <c r="L18" s="114">
        <f>I22*C23</f>
        <v>142372.62343803357</v>
      </c>
      <c r="M18" s="115"/>
      <c r="N18" s="91"/>
      <c r="O18" s="21"/>
      <c r="P18" s="21"/>
      <c r="Q18" s="21"/>
      <c r="R18" s="21"/>
      <c r="S18" s="21"/>
    </row>
    <row r="19" spans="1:21" ht="7.5" customHeight="1" thickTop="1" x14ac:dyDescent="0.2">
      <c r="A19" s="87"/>
      <c r="B19" s="71"/>
      <c r="C19" s="72"/>
      <c r="D19" s="9"/>
      <c r="E19" s="84"/>
      <c r="F19" s="85"/>
      <c r="G19" s="9"/>
      <c r="H19" s="9"/>
      <c r="I19" s="1"/>
      <c r="J19" s="9"/>
      <c r="K19" s="9"/>
      <c r="L19" s="9"/>
      <c r="M19" s="13"/>
      <c r="N19" s="90"/>
      <c r="O19" s="21"/>
      <c r="P19" s="21"/>
      <c r="Q19" s="21"/>
      <c r="R19" s="21"/>
      <c r="S19" s="21"/>
    </row>
    <row r="20" spans="1:21" ht="1.5" customHeight="1" thickBot="1" x14ac:dyDescent="0.25">
      <c r="A20" s="87"/>
      <c r="B20" s="71"/>
      <c r="C20" s="73"/>
      <c r="D20" s="9"/>
      <c r="E20" s="84"/>
      <c r="F20" s="85"/>
      <c r="G20" s="9"/>
      <c r="H20" s="11"/>
      <c r="I20" s="9"/>
      <c r="J20" s="9"/>
      <c r="K20" s="9"/>
      <c r="L20" s="9"/>
      <c r="M20" s="13"/>
      <c r="N20" s="90"/>
      <c r="O20" s="21"/>
      <c r="P20" s="21"/>
      <c r="Q20" s="21"/>
      <c r="R20" s="21"/>
      <c r="S20" s="21"/>
    </row>
    <row r="21" spans="1:21" ht="24.95" customHeight="1" thickBot="1" x14ac:dyDescent="0.25">
      <c r="A21" s="87"/>
      <c r="B21" s="98" t="s">
        <v>23</v>
      </c>
      <c r="C21" s="99"/>
      <c r="D21" s="9"/>
      <c r="E21" s="116" t="s">
        <v>60</v>
      </c>
      <c r="F21" s="116"/>
      <c r="G21" s="9"/>
      <c r="H21" s="112" t="s">
        <v>43</v>
      </c>
      <c r="I21" s="113"/>
      <c r="J21" s="9"/>
      <c r="K21" s="9"/>
      <c r="L21" s="9"/>
      <c r="M21" s="13"/>
      <c r="N21" s="90"/>
      <c r="O21" s="21"/>
      <c r="P21" s="23"/>
      <c r="Q21" s="21"/>
      <c r="R21" s="21"/>
      <c r="S21" s="21"/>
    </row>
    <row r="22" spans="1:21" ht="14.25" thickTop="1" thickBot="1" x14ac:dyDescent="0.25">
      <c r="A22" s="87"/>
      <c r="B22" s="71" t="s">
        <v>21</v>
      </c>
      <c r="C22" s="73">
        <f>C23/L15</f>
        <v>105.6</v>
      </c>
      <c r="D22" s="9"/>
      <c r="E22" s="116"/>
      <c r="F22" s="116"/>
      <c r="G22" s="14"/>
      <c r="H22" s="4" t="s">
        <v>46</v>
      </c>
      <c r="I22" s="77">
        <f>C24*(1+I23)</f>
        <v>168.5282000923693</v>
      </c>
      <c r="J22" s="9"/>
      <c r="K22" s="9"/>
      <c r="L22" s="9"/>
      <c r="M22" s="13"/>
      <c r="N22" s="90"/>
      <c r="O22" s="21"/>
      <c r="P22" s="28"/>
      <c r="Q22" s="21"/>
      <c r="R22" s="21"/>
      <c r="S22" s="21"/>
    </row>
    <row r="23" spans="1:21" ht="13.5" customHeight="1" thickBot="1" x14ac:dyDescent="0.25">
      <c r="A23" s="87"/>
      <c r="B23" s="71" t="s">
        <v>22</v>
      </c>
      <c r="C23" s="73">
        <f>L17</f>
        <v>844.8</v>
      </c>
      <c r="D23" s="9"/>
      <c r="E23" s="116"/>
      <c r="F23" s="116"/>
      <c r="G23" s="14"/>
      <c r="H23" s="5" t="s">
        <v>45</v>
      </c>
      <c r="I23" s="76">
        <v>0.15</v>
      </c>
      <c r="J23" s="9"/>
      <c r="K23" s="9"/>
      <c r="L23" s="9"/>
      <c r="M23" s="13"/>
      <c r="N23" s="92"/>
      <c r="O23" s="21"/>
      <c r="P23" s="21"/>
      <c r="Q23" s="21"/>
      <c r="R23" s="21"/>
      <c r="S23" s="21"/>
      <c r="T23" s="19"/>
      <c r="U23" s="19"/>
    </row>
    <row r="24" spans="1:21" ht="27" thickTop="1" thickBot="1" x14ac:dyDescent="0.25">
      <c r="A24" s="87"/>
      <c r="B24" s="74" t="s">
        <v>53</v>
      </c>
      <c r="C24" s="75">
        <f>I17/C23</f>
        <v>146.54626094988637</v>
      </c>
      <c r="D24" s="9"/>
      <c r="E24" s="116"/>
      <c r="F24" s="116"/>
      <c r="G24" s="9"/>
      <c r="H24" s="6" t="s">
        <v>54</v>
      </c>
      <c r="I24" s="69">
        <v>0.12</v>
      </c>
      <c r="J24" s="9"/>
      <c r="K24" s="9"/>
      <c r="L24" s="9"/>
      <c r="M24" s="13"/>
      <c r="N24" s="92"/>
      <c r="O24" s="21"/>
      <c r="P24" s="21"/>
      <c r="Q24" s="21"/>
      <c r="R24" s="21"/>
      <c r="S24" s="21"/>
      <c r="T24" s="19"/>
      <c r="U24" s="19"/>
    </row>
    <row r="25" spans="1:21" ht="27" thickTop="1" thickBot="1" x14ac:dyDescent="0.25">
      <c r="A25" s="87"/>
      <c r="B25" s="9"/>
      <c r="C25" s="15"/>
      <c r="D25" s="9"/>
      <c r="E25" s="9"/>
      <c r="F25" s="12"/>
      <c r="G25" s="9"/>
      <c r="H25" s="20" t="s">
        <v>44</v>
      </c>
      <c r="I25" s="58">
        <f>I22*(1+I24)</f>
        <v>188.75158410345364</v>
      </c>
      <c r="J25" s="9"/>
      <c r="K25" s="9"/>
      <c r="L25" s="9"/>
      <c r="M25" s="13"/>
      <c r="N25" s="92"/>
      <c r="O25" s="21"/>
      <c r="P25" s="21"/>
      <c r="Q25" s="21"/>
      <c r="R25" s="21"/>
      <c r="S25" s="21"/>
      <c r="T25" s="19"/>
      <c r="U25" s="19"/>
    </row>
    <row r="26" spans="1:21" ht="15.75" thickBot="1" x14ac:dyDescent="0.25">
      <c r="A26" s="87"/>
      <c r="B26" s="16"/>
      <c r="C26" s="96"/>
      <c r="D26" s="96"/>
      <c r="E26" s="96"/>
      <c r="F26" s="96"/>
      <c r="G26" s="9"/>
      <c r="H26" s="27" t="s">
        <v>55</v>
      </c>
      <c r="I26" s="26">
        <f>I22-C24</f>
        <v>21.981939142482929</v>
      </c>
      <c r="J26" s="9"/>
      <c r="K26" s="9"/>
      <c r="L26" s="9"/>
      <c r="M26" s="13"/>
      <c r="N26" s="92"/>
      <c r="O26" s="94"/>
      <c r="P26" s="94"/>
      <c r="Q26" s="94"/>
      <c r="R26" s="22"/>
      <c r="S26" s="21"/>
      <c r="T26" s="19"/>
      <c r="U26" s="19"/>
    </row>
    <row r="27" spans="1:21" ht="17.25" thickTop="1" thickBot="1" x14ac:dyDescent="0.25">
      <c r="A27" s="87"/>
      <c r="B27" s="16"/>
      <c r="C27" s="9"/>
      <c r="D27" s="9"/>
      <c r="E27" s="9"/>
      <c r="F27" s="9"/>
      <c r="G27" s="9"/>
      <c r="H27" s="25" t="s">
        <v>52</v>
      </c>
      <c r="I27" s="59">
        <f>I26/(I25)</f>
        <v>0.11645962732919241</v>
      </c>
      <c r="J27" s="9"/>
      <c r="K27" s="9"/>
      <c r="L27" s="9"/>
      <c r="M27" s="13"/>
      <c r="N27" s="92"/>
      <c r="O27" s="24"/>
      <c r="P27" s="24"/>
      <c r="Q27" s="24"/>
      <c r="R27" s="22"/>
      <c r="S27" s="21"/>
      <c r="T27" s="19"/>
      <c r="U27" s="19"/>
    </row>
    <row r="28" spans="1:21" ht="13.5" thickTop="1" x14ac:dyDescent="0.2">
      <c r="A28" s="87"/>
      <c r="B28" s="16"/>
      <c r="C28" s="9"/>
      <c r="D28" s="9"/>
      <c r="E28" s="9"/>
      <c r="F28" s="9"/>
      <c r="G28" s="9"/>
      <c r="H28" s="9"/>
      <c r="I28" s="11"/>
      <c r="J28" s="9"/>
      <c r="K28" s="9"/>
      <c r="L28" s="9"/>
      <c r="M28" s="13"/>
      <c r="N28" s="92"/>
      <c r="O28" s="94"/>
      <c r="P28" s="94"/>
      <c r="Q28" s="94"/>
      <c r="R28" s="94"/>
      <c r="S28" s="23"/>
      <c r="T28" s="19"/>
      <c r="U28" s="19"/>
    </row>
    <row r="29" spans="1:21" x14ac:dyDescent="0.2">
      <c r="A29" s="87"/>
      <c r="B29" s="9"/>
      <c r="C29" s="9"/>
      <c r="D29" s="9"/>
      <c r="E29" s="9"/>
      <c r="F29" s="9"/>
      <c r="G29" s="9"/>
      <c r="H29" s="9"/>
      <c r="I29" s="11"/>
      <c r="J29" s="9"/>
      <c r="K29" s="9"/>
      <c r="L29" s="9"/>
      <c r="M29" s="13"/>
      <c r="N29" s="92"/>
      <c r="O29" s="21"/>
      <c r="P29" s="21"/>
      <c r="Q29" s="21"/>
      <c r="R29" s="21"/>
      <c r="S29" s="21"/>
      <c r="T29" s="19"/>
      <c r="U29" s="19"/>
    </row>
    <row r="30" spans="1:21" x14ac:dyDescent="0.2">
      <c r="A30" s="8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3"/>
      <c r="N30" s="92"/>
      <c r="O30" s="19"/>
      <c r="P30" s="19"/>
      <c r="Q30" s="19"/>
      <c r="R30" s="19"/>
      <c r="S30" s="19"/>
      <c r="T30" s="19"/>
      <c r="U30" s="19"/>
    </row>
    <row r="31" spans="1:21" x14ac:dyDescent="0.2">
      <c r="A31" s="8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3"/>
      <c r="N31" s="92"/>
      <c r="O31" s="19"/>
      <c r="P31" s="19"/>
      <c r="Q31" s="19"/>
      <c r="R31" s="19"/>
      <c r="S31" s="19"/>
      <c r="T31" s="19"/>
      <c r="U31" s="19"/>
    </row>
    <row r="32" spans="1:21" x14ac:dyDescent="0.2">
      <c r="A32" s="8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3"/>
      <c r="N32" s="93"/>
      <c r="O32" s="89"/>
      <c r="P32" s="89"/>
      <c r="Q32" s="19"/>
      <c r="R32" s="95" t="s">
        <v>51</v>
      </c>
      <c r="S32" s="95"/>
      <c r="T32" s="95"/>
      <c r="U32" s="95"/>
    </row>
    <row r="33" spans="1:21" x14ac:dyDescent="0.2">
      <c r="A33" s="8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3"/>
      <c r="N33" s="92"/>
      <c r="O33" s="19"/>
      <c r="P33" s="19"/>
      <c r="Q33" s="19"/>
      <c r="R33" s="19"/>
      <c r="S33" s="19"/>
      <c r="T33" s="19"/>
      <c r="U33" s="19"/>
    </row>
    <row r="34" spans="1:21" x14ac:dyDescent="0.2">
      <c r="A34" s="8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3"/>
      <c r="N34" s="92"/>
      <c r="O34" s="19"/>
      <c r="P34" s="19"/>
      <c r="Q34" s="19"/>
      <c r="R34" s="19"/>
      <c r="S34" s="19"/>
      <c r="T34" s="19"/>
      <c r="U34" s="19"/>
    </row>
    <row r="35" spans="1:21" x14ac:dyDescent="0.2">
      <c r="A35" s="8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92"/>
      <c r="O35" s="19"/>
      <c r="P35" s="19"/>
      <c r="Q35" s="19"/>
      <c r="R35" s="19"/>
      <c r="S35" s="19"/>
      <c r="T35" s="19"/>
      <c r="U35" s="19"/>
    </row>
    <row r="36" spans="1:21" x14ac:dyDescent="0.2">
      <c r="A36" s="8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3"/>
      <c r="N36" s="90"/>
    </row>
    <row r="37" spans="1:21" x14ac:dyDescent="0.2">
      <c r="A37" s="8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3"/>
      <c r="N37" s="90"/>
    </row>
    <row r="38" spans="1:21" x14ac:dyDescent="0.2">
      <c r="A38" s="8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3"/>
      <c r="N38" s="90"/>
    </row>
    <row r="39" spans="1:21" x14ac:dyDescent="0.2">
      <c r="A39" s="8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3"/>
      <c r="N39" s="90"/>
    </row>
    <row r="40" spans="1:21" x14ac:dyDescent="0.2">
      <c r="A40" s="8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3"/>
      <c r="N40" s="90"/>
    </row>
    <row r="41" spans="1:21" x14ac:dyDescent="0.2">
      <c r="A41" s="8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3"/>
      <c r="N41" s="90"/>
    </row>
    <row r="42" spans="1:21" x14ac:dyDescent="0.2">
      <c r="A42" s="8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3"/>
      <c r="N42" s="90"/>
    </row>
    <row r="43" spans="1:21" ht="13.5" thickBot="1" x14ac:dyDescent="0.25">
      <c r="A43" s="8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/>
      <c r="N43" s="90"/>
    </row>
    <row r="44" spans="1:21" x14ac:dyDescent="0.2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</row>
    <row r="45" spans="1:21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</row>
  </sheetData>
  <mergeCells count="15">
    <mergeCell ref="O26:Q26"/>
    <mergeCell ref="R32:U32"/>
    <mergeCell ref="O28:R28"/>
    <mergeCell ref="C26:F26"/>
    <mergeCell ref="B1:M1"/>
    <mergeCell ref="B21:C21"/>
    <mergeCell ref="E2:F2"/>
    <mergeCell ref="H2:I2"/>
    <mergeCell ref="K2:M2"/>
    <mergeCell ref="B2:C2"/>
    <mergeCell ref="B14:C14"/>
    <mergeCell ref="K14:M14"/>
    <mergeCell ref="H21:I21"/>
    <mergeCell ref="L18:M18"/>
    <mergeCell ref="E21:F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Company>BOSCH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 Tournier</dc:creator>
  <cp:lastModifiedBy>Diego R. Tournier</cp:lastModifiedBy>
  <dcterms:created xsi:type="dcterms:W3CDTF">2021-03-11T19:03:52Z</dcterms:created>
  <dcterms:modified xsi:type="dcterms:W3CDTF">2026-03-08T00:15:20Z</dcterms:modified>
</cp:coreProperties>
</file>